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7400" windowHeight="8475" activeTab="3"/>
  </bookViews>
  <sheets>
    <sheet name="Best &amp; Final Offer" sheetId="3" r:id="rId1"/>
    <sheet name="Evaluation Presentation" sheetId="2" r:id="rId2"/>
    <sheet name="MWBE points" sheetId="1" r:id="rId3"/>
    <sheet name="Initial Screening Matrix" sheetId="4" r:id="rId4"/>
  </sheets>
  <calcPr calcId="125725"/>
</workbook>
</file>

<file path=xl/calcChain.xml><?xml version="1.0" encoding="utf-8"?>
<calcChain xmlns="http://schemas.openxmlformats.org/spreadsheetml/2006/main">
  <c r="H4" i="3"/>
  <c r="I4" s="1"/>
  <c r="H5"/>
  <c r="I5" s="1"/>
  <c r="H6"/>
  <c r="I6" s="1"/>
  <c r="H13" i="2"/>
  <c r="H12"/>
  <c r="H11"/>
  <c r="H10"/>
  <c r="H8"/>
  <c r="I8" s="1"/>
  <c r="H7"/>
  <c r="H6"/>
  <c r="H4"/>
  <c r="I4" s="1"/>
  <c r="H5"/>
  <c r="I12"/>
  <c r="I11"/>
  <c r="H9"/>
  <c r="I5"/>
  <c r="I13"/>
  <c r="I10"/>
  <c r="I6"/>
  <c r="I9"/>
  <c r="I7"/>
  <c r="F13" i="1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<sst xmlns="http://schemas.openxmlformats.org/spreadsheetml/2006/main" count="99" uniqueCount="73">
  <si>
    <t>Cogdell Mendrala/Holzman Moss Bottino</t>
  </si>
  <si>
    <t>Dawson Architects/Schwartz/Silver</t>
  </si>
  <si>
    <t>Gantt Huberman Architects</t>
  </si>
  <si>
    <t>Garden Spencer Smith Tench &amp; Jarbeau</t>
  </si>
  <si>
    <t>Greenline Architecture/The Freelon Group</t>
  </si>
  <si>
    <t>Gunn Meyerhoff Shay/CJMW Architecture</t>
  </si>
  <si>
    <t>Hansen Architects/Bund Partnership</t>
  </si>
  <si>
    <t>Kern-Coleman/Designel</t>
  </si>
  <si>
    <t>LS3P Associates with Lominack Kolman Smith</t>
  </si>
  <si>
    <t>Praxis 3/Work Architecture</t>
  </si>
  <si>
    <t>3% WBE</t>
  </si>
  <si>
    <t>7% MBE</t>
  </si>
  <si>
    <t>Total Points</t>
  </si>
  <si>
    <t>Goal</t>
  </si>
  <si>
    <t>MBE points</t>
  </si>
  <si>
    <t>WBE points</t>
  </si>
  <si>
    <t>Proposers</t>
  </si>
  <si>
    <t>Approach and Method</t>
  </si>
  <si>
    <t>Understanding of the Program and Project Requirements</t>
  </si>
  <si>
    <t>Project Team Management</t>
  </si>
  <si>
    <t>Quality of Design Work</t>
  </si>
  <si>
    <t>Quality of Presentation</t>
  </si>
  <si>
    <t>MWBE</t>
  </si>
  <si>
    <t>FEES</t>
  </si>
  <si>
    <t>TOTAL</t>
  </si>
  <si>
    <t>Ranking</t>
  </si>
  <si>
    <t>Hansen Architects/Gund Partnership</t>
  </si>
  <si>
    <t>Understanding Program and Project Requirements</t>
  </si>
  <si>
    <t>Cultural Arts Center Evaluation Matrix Best and Final Offer</t>
  </si>
  <si>
    <t xml:space="preserve">Evaluation Matrix Presentation </t>
  </si>
  <si>
    <t>Qualifications &amp; Experience</t>
  </si>
  <si>
    <t>Principal Consultant</t>
  </si>
  <si>
    <t>Methodology</t>
  </si>
  <si>
    <t>Total</t>
  </si>
  <si>
    <t>Prinicpal Consultant 
(Architect of Record &amp; Design Architect)</t>
  </si>
  <si>
    <t>Design Team</t>
  </si>
  <si>
    <t>Professionalism of Presentation</t>
  </si>
  <si>
    <t>Education &amp; Experience</t>
  </si>
  <si>
    <t>Relevant Experience</t>
  </si>
  <si>
    <t>Current &amp; 5 year Staff Average</t>
  </si>
  <si>
    <t>How long firm engaged in profession?</t>
  </si>
  <si>
    <t>Outstanding Characteristics</t>
  </si>
  <si>
    <t>List of Similar Projects (5 years)</t>
  </si>
  <si>
    <t>Sub-Consultants Education &amp; Experience</t>
  </si>
  <si>
    <t>Local Participation</t>
  </si>
  <si>
    <t>Design Phase Methodology</t>
  </si>
  <si>
    <t>Construction Administration</t>
  </si>
  <si>
    <t>Budget &amp; Cost Control Methodology</t>
  </si>
  <si>
    <t>Sustainability Methodolgy Methodology</t>
  </si>
  <si>
    <t>References</t>
  </si>
  <si>
    <t>Total Initial Screening Points</t>
  </si>
  <si>
    <t>Architect of Record</t>
  </si>
  <si>
    <t>Design Architect</t>
  </si>
  <si>
    <t xml:space="preserve">Cogdell Mendrala </t>
  </si>
  <si>
    <t>Holzman Moss Bottino</t>
  </si>
  <si>
    <t>Dawson Architects</t>
  </si>
  <si>
    <t>Schwartz/Silver</t>
  </si>
  <si>
    <t>None (Per RFP Definition)</t>
  </si>
  <si>
    <t>Garden Spencer Smith Tench&amp; Jarbeau</t>
  </si>
  <si>
    <t>none</t>
  </si>
  <si>
    <t>Greenline Architecture</t>
  </si>
  <si>
    <t>The Freelon Group</t>
  </si>
  <si>
    <t>Gunn Meyerhoff Shay</t>
  </si>
  <si>
    <t>CJMW Architecture</t>
  </si>
  <si>
    <t>Hansen Architects</t>
  </si>
  <si>
    <t>Gund Partnership</t>
  </si>
  <si>
    <t>HGA</t>
  </si>
  <si>
    <t>Kern-Coleman</t>
  </si>
  <si>
    <t>Designel</t>
  </si>
  <si>
    <t>LS3P Associates</t>
  </si>
  <si>
    <t>Perkins + Will</t>
  </si>
  <si>
    <t>Cultural Arts Center
Initial Screening
Matrix</t>
  </si>
  <si>
    <t xml:space="preserve">MWBE Participation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</si>
</sst>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"/>
    <numFmt numFmtId="165" formatCode="#,##0.0_);\(#,##0.0\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2" fillId="0" borderId="0" xfId="0" applyFont="1"/>
    <xf numFmtId="10" fontId="0" fillId="0" borderId="0" xfId="0" applyNumberFormat="1"/>
    <xf numFmtId="10" fontId="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5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center" wrapText="1"/>
    </xf>
    <xf numFmtId="0" fontId="7" fillId="0" borderId="0" xfId="0" applyFont="1"/>
    <xf numFmtId="164" fontId="0" fillId="0" borderId="0" xfId="0" applyNumberFormat="1"/>
    <xf numFmtId="44" fontId="0" fillId="0" borderId="0" xfId="1" applyFont="1"/>
    <xf numFmtId="165" fontId="0" fillId="0" borderId="0" xfId="0" applyNumberFormat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1" fontId="0" fillId="0" borderId="0" xfId="0" applyNumberFormat="1"/>
    <xf numFmtId="3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8" fillId="0" borderId="0" xfId="0" applyFont="1" applyAlignment="1">
      <alignment textRotation="90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9" fontId="8" fillId="0" borderId="0" xfId="0" applyNumberFormat="1" applyFont="1"/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workbookViewId="0">
      <selection activeCell="D14" sqref="D14"/>
    </sheetView>
  </sheetViews>
  <sheetFormatPr defaultRowHeight="15"/>
  <cols>
    <col min="1" max="1" width="40.7109375" bestFit="1" customWidth="1"/>
    <col min="2" max="9" width="15.28515625" customWidth="1"/>
    <col min="10" max="10" width="9.28515625" customWidth="1"/>
    <col min="12" max="12" width="13.7109375" bestFit="1" customWidth="1"/>
  </cols>
  <sheetData>
    <row r="1" spans="1:12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63">
      <c r="A2" s="26"/>
      <c r="B2" s="33" t="s">
        <v>27</v>
      </c>
      <c r="C2" s="33" t="s">
        <v>17</v>
      </c>
      <c r="D2" s="33" t="s">
        <v>19</v>
      </c>
      <c r="E2" s="33" t="s">
        <v>20</v>
      </c>
      <c r="F2" s="33" t="s">
        <v>21</v>
      </c>
      <c r="G2" s="33" t="s">
        <v>22</v>
      </c>
      <c r="H2" s="33" t="s">
        <v>23</v>
      </c>
      <c r="I2" s="33" t="s">
        <v>24</v>
      </c>
      <c r="J2" s="34" t="s">
        <v>25</v>
      </c>
      <c r="K2" s="26"/>
      <c r="L2" s="26"/>
    </row>
    <row r="3" spans="1:12">
      <c r="B3" s="18">
        <v>20</v>
      </c>
      <c r="C3" s="18">
        <v>15</v>
      </c>
      <c r="D3" s="18">
        <v>15</v>
      </c>
      <c r="E3" s="18">
        <v>10</v>
      </c>
      <c r="F3" s="18">
        <v>5</v>
      </c>
      <c r="G3" s="18">
        <v>10</v>
      </c>
      <c r="H3" s="18">
        <v>25</v>
      </c>
      <c r="I3" s="18">
        <v>100</v>
      </c>
    </row>
    <row r="4" spans="1:12" ht="15.75">
      <c r="A4" s="14" t="s">
        <v>5</v>
      </c>
      <c r="B4" s="19">
        <v>20</v>
      </c>
      <c r="C4" s="19">
        <v>14</v>
      </c>
      <c r="D4" s="19">
        <v>14</v>
      </c>
      <c r="E4" s="19">
        <v>9</v>
      </c>
      <c r="F4" s="19">
        <v>5</v>
      </c>
      <c r="G4" s="19">
        <v>10</v>
      </c>
      <c r="H4" s="24">
        <f>SUM(L5*25)/1985000</f>
        <v>16.687657430730479</v>
      </c>
      <c r="I4" s="25">
        <f>SUM(B4:H4)</f>
        <v>88.687657430730482</v>
      </c>
      <c r="J4" s="19">
        <v>1</v>
      </c>
      <c r="L4" s="16">
        <v>1985000</v>
      </c>
    </row>
    <row r="5" spans="1:12" ht="15.75">
      <c r="A5" s="14" t="s">
        <v>0</v>
      </c>
      <c r="B5" s="19">
        <v>16</v>
      </c>
      <c r="C5" s="19">
        <v>12</v>
      </c>
      <c r="D5" s="19">
        <v>12</v>
      </c>
      <c r="E5" s="19">
        <v>8</v>
      </c>
      <c r="F5" s="19">
        <v>4</v>
      </c>
      <c r="G5" s="19">
        <v>10</v>
      </c>
      <c r="H5" s="24">
        <f>SUM(L5*25)/1325000</f>
        <v>25</v>
      </c>
      <c r="I5" s="25">
        <f t="shared" ref="I5" si="0">SUM(B5:H5)</f>
        <v>87</v>
      </c>
      <c r="J5" s="19">
        <v>2</v>
      </c>
      <c r="L5" s="16">
        <v>1325000</v>
      </c>
    </row>
    <row r="6" spans="1:12" ht="15.75">
      <c r="A6" s="14" t="s">
        <v>26</v>
      </c>
      <c r="B6" s="19">
        <v>16</v>
      </c>
      <c r="C6" s="19">
        <v>15</v>
      </c>
      <c r="D6" s="19">
        <v>13</v>
      </c>
      <c r="E6" s="19">
        <v>10</v>
      </c>
      <c r="F6" s="19">
        <v>5</v>
      </c>
      <c r="G6" s="19">
        <v>10</v>
      </c>
      <c r="H6" s="24">
        <f>SUM(L5*25)/1950000</f>
        <v>16.987179487179485</v>
      </c>
      <c r="I6" s="25">
        <f>SUM(B6:H6)</f>
        <v>85.987179487179489</v>
      </c>
      <c r="J6" s="19">
        <v>3</v>
      </c>
      <c r="L6" s="16">
        <v>1950000</v>
      </c>
    </row>
  </sheetData>
  <mergeCells count="1">
    <mergeCell ref="A1:L1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selection sqref="A1:L1"/>
    </sheetView>
  </sheetViews>
  <sheetFormatPr defaultRowHeight="15"/>
  <cols>
    <col min="1" max="1" width="40.42578125" customWidth="1"/>
    <col min="2" max="8" width="15.7109375" customWidth="1"/>
    <col min="12" max="12" width="13.7109375" bestFit="1" customWidth="1"/>
  </cols>
  <sheetData>
    <row r="1" spans="1:1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57.75">
      <c r="B2" s="13" t="s">
        <v>18</v>
      </c>
      <c r="C2" s="13" t="s">
        <v>17</v>
      </c>
      <c r="D2" s="13" t="s">
        <v>19</v>
      </c>
      <c r="E2" s="13" t="s">
        <v>20</v>
      </c>
      <c r="F2" s="13" t="s">
        <v>21</v>
      </c>
      <c r="G2" s="13" t="s">
        <v>22</v>
      </c>
      <c r="H2" s="13" t="s">
        <v>23</v>
      </c>
      <c r="I2" s="13" t="s">
        <v>24</v>
      </c>
      <c r="J2" s="13" t="s">
        <v>25</v>
      </c>
    </row>
    <row r="3" spans="1:12">
      <c r="B3" s="13">
        <v>20</v>
      </c>
      <c r="C3" s="13">
        <v>15</v>
      </c>
      <c r="D3" s="13">
        <v>15</v>
      </c>
      <c r="E3" s="13">
        <v>10</v>
      </c>
      <c r="F3" s="13">
        <v>5</v>
      </c>
      <c r="G3" s="13">
        <v>10</v>
      </c>
      <c r="H3" s="13">
        <v>25</v>
      </c>
      <c r="I3" s="13">
        <v>100</v>
      </c>
    </row>
    <row r="4" spans="1:12" ht="15.75">
      <c r="A4" s="14" t="s">
        <v>26</v>
      </c>
      <c r="B4" s="23">
        <v>18</v>
      </c>
      <c r="C4" s="23">
        <v>15</v>
      </c>
      <c r="D4" s="23">
        <v>15</v>
      </c>
      <c r="E4" s="23">
        <v>10</v>
      </c>
      <c r="F4" s="23">
        <v>5</v>
      </c>
      <c r="G4" s="23">
        <v>10</v>
      </c>
      <c r="H4" s="17">
        <f>SUM(L5*25)/1950000</f>
        <v>16.185897435897434</v>
      </c>
      <c r="I4" s="15">
        <f t="shared" ref="I4:I13" si="0">SUM(B4:H4)</f>
        <v>89.185897435897431</v>
      </c>
      <c r="J4">
        <v>1</v>
      </c>
      <c r="L4" s="16">
        <v>1950000</v>
      </c>
    </row>
    <row r="5" spans="1:12" ht="15.75">
      <c r="A5" s="14" t="s">
        <v>0</v>
      </c>
      <c r="B5" s="23">
        <v>16</v>
      </c>
      <c r="C5" s="23">
        <v>12</v>
      </c>
      <c r="D5" s="23">
        <v>12</v>
      </c>
      <c r="E5" s="23">
        <v>8</v>
      </c>
      <c r="F5" s="23">
        <v>4</v>
      </c>
      <c r="G5" s="23">
        <v>10</v>
      </c>
      <c r="H5" s="17">
        <f>SUM(L5*25)/1262500</f>
        <v>25</v>
      </c>
      <c r="I5" s="15">
        <f t="shared" si="0"/>
        <v>87</v>
      </c>
      <c r="J5">
        <v>2</v>
      </c>
      <c r="L5" s="16">
        <v>1262500</v>
      </c>
    </row>
    <row r="6" spans="1:12" ht="15.75">
      <c r="A6" s="14" t="s">
        <v>5</v>
      </c>
      <c r="B6" s="23">
        <v>20</v>
      </c>
      <c r="C6" s="23">
        <v>13.5</v>
      </c>
      <c r="D6" s="23">
        <v>13.5</v>
      </c>
      <c r="E6" s="23">
        <v>9</v>
      </c>
      <c r="F6" s="23">
        <v>4.5</v>
      </c>
      <c r="G6" s="23">
        <v>10</v>
      </c>
      <c r="H6" s="17">
        <f>SUM(L5*25)/2100000</f>
        <v>15.029761904761905</v>
      </c>
      <c r="I6" s="15">
        <f t="shared" si="0"/>
        <v>85.529761904761898</v>
      </c>
      <c r="J6">
        <v>3</v>
      </c>
      <c r="L6" s="16">
        <v>2100000</v>
      </c>
    </row>
    <row r="7" spans="1:12" ht="15.75">
      <c r="A7" s="14" t="s">
        <v>1</v>
      </c>
      <c r="B7" s="23">
        <v>14</v>
      </c>
      <c r="C7" s="23">
        <v>10.5</v>
      </c>
      <c r="D7" s="23">
        <v>10.5</v>
      </c>
      <c r="E7" s="23">
        <v>7</v>
      </c>
      <c r="F7" s="23">
        <v>3.5</v>
      </c>
      <c r="G7" s="23">
        <v>6</v>
      </c>
      <c r="H7" s="17">
        <f>SUM(L5*25)/1636630</f>
        <v>19.285055266003923</v>
      </c>
      <c r="I7" s="15">
        <f t="shared" si="0"/>
        <v>70.785055266003923</v>
      </c>
      <c r="J7">
        <v>4</v>
      </c>
      <c r="L7" s="16">
        <v>1636630</v>
      </c>
    </row>
    <row r="8" spans="1:12" ht="15.75">
      <c r="A8" s="14" t="s">
        <v>7</v>
      </c>
      <c r="B8" s="23">
        <v>12</v>
      </c>
      <c r="C8" s="23">
        <v>9</v>
      </c>
      <c r="D8" s="23">
        <v>9</v>
      </c>
      <c r="E8" s="23">
        <v>6</v>
      </c>
      <c r="F8" s="23">
        <v>3</v>
      </c>
      <c r="G8" s="23">
        <v>10</v>
      </c>
      <c r="H8" s="17">
        <f>SUM(L5*25)/1890000</f>
        <v>16.699735449735449</v>
      </c>
      <c r="I8" s="15">
        <f t="shared" si="0"/>
        <v>65.699735449735442</v>
      </c>
      <c r="J8">
        <v>5</v>
      </c>
      <c r="L8" s="16">
        <v>1890000</v>
      </c>
    </row>
    <row r="9" spans="1:12" ht="15.75">
      <c r="A9" s="14" t="s">
        <v>3</v>
      </c>
      <c r="B9" s="23">
        <v>10</v>
      </c>
      <c r="C9" s="23">
        <v>6</v>
      </c>
      <c r="D9" s="23">
        <v>6</v>
      </c>
      <c r="E9" s="23">
        <v>3</v>
      </c>
      <c r="F9" s="23">
        <v>1.5</v>
      </c>
      <c r="G9" s="23">
        <v>10</v>
      </c>
      <c r="H9" s="17">
        <f>SUM(L5*25)/1393885</f>
        <v>22.643546634048004</v>
      </c>
      <c r="I9" s="15">
        <f t="shared" si="0"/>
        <v>59.143546634048008</v>
      </c>
      <c r="J9">
        <v>6</v>
      </c>
      <c r="L9" s="16">
        <v>1393885</v>
      </c>
    </row>
    <row r="10" spans="1:12" ht="15.75">
      <c r="A10" s="14" t="s">
        <v>8</v>
      </c>
      <c r="B10" s="23">
        <v>8</v>
      </c>
      <c r="C10" s="23">
        <v>7.5</v>
      </c>
      <c r="D10" s="23">
        <v>6</v>
      </c>
      <c r="E10" s="23">
        <v>5</v>
      </c>
      <c r="F10" s="23">
        <v>2.5</v>
      </c>
      <c r="G10" s="23">
        <v>10</v>
      </c>
      <c r="H10" s="17">
        <f>SUM(L5*25)/1731500</f>
        <v>18.228414669361825</v>
      </c>
      <c r="I10" s="15">
        <f t="shared" si="0"/>
        <v>57.228414669361825</v>
      </c>
      <c r="J10">
        <v>7</v>
      </c>
      <c r="L10" s="16">
        <v>1731500</v>
      </c>
    </row>
    <row r="11" spans="1:12" ht="15.75">
      <c r="A11" s="14" t="s">
        <v>9</v>
      </c>
      <c r="B11" s="23">
        <v>6</v>
      </c>
      <c r="C11" s="23">
        <v>4.5</v>
      </c>
      <c r="D11" s="23">
        <v>7.5</v>
      </c>
      <c r="E11" s="23">
        <v>5</v>
      </c>
      <c r="F11" s="23">
        <v>2</v>
      </c>
      <c r="G11" s="23">
        <v>6</v>
      </c>
      <c r="H11" s="17">
        <f>SUM(L5*25)/2664981</f>
        <v>11.843424024411432</v>
      </c>
      <c r="I11" s="15">
        <f t="shared" si="0"/>
        <v>42.843424024411433</v>
      </c>
      <c r="J11">
        <v>8</v>
      </c>
      <c r="L11" s="16">
        <v>2664981</v>
      </c>
    </row>
    <row r="12" spans="1:12" ht="15.75">
      <c r="A12" s="14" t="s">
        <v>2</v>
      </c>
      <c r="B12" s="23">
        <v>4</v>
      </c>
      <c r="C12" s="23">
        <v>3</v>
      </c>
      <c r="D12" s="23">
        <v>3</v>
      </c>
      <c r="E12" s="23">
        <v>2</v>
      </c>
      <c r="F12" s="23">
        <v>1</v>
      </c>
      <c r="G12" s="23">
        <v>8</v>
      </c>
      <c r="H12" s="17">
        <f>SUM(L5*25)/2444000</f>
        <v>12.914279869067103</v>
      </c>
      <c r="I12" s="15">
        <f t="shared" si="0"/>
        <v>33.914279869067101</v>
      </c>
      <c r="J12">
        <v>9</v>
      </c>
      <c r="L12" s="16">
        <v>2444000</v>
      </c>
    </row>
    <row r="13" spans="1:12" ht="15.75">
      <c r="A13" s="14" t="s">
        <v>4</v>
      </c>
      <c r="B13" s="23">
        <v>2</v>
      </c>
      <c r="C13" s="23">
        <v>1.5</v>
      </c>
      <c r="D13" s="23">
        <v>1.5</v>
      </c>
      <c r="E13" s="23">
        <v>1</v>
      </c>
      <c r="F13" s="23">
        <v>0.5</v>
      </c>
      <c r="G13" s="23">
        <v>10</v>
      </c>
      <c r="H13" s="17">
        <f>SUM(L5*25)/2248350</f>
        <v>14.038072364178175</v>
      </c>
      <c r="I13" s="15">
        <f t="shared" si="0"/>
        <v>30.538072364178177</v>
      </c>
      <c r="J13">
        <v>10</v>
      </c>
      <c r="L13" s="16">
        <v>2248350</v>
      </c>
    </row>
  </sheetData>
  <sortState ref="A4:L12">
    <sortCondition ref="J4:J12"/>
  </sortState>
  <mergeCells count="1">
    <mergeCell ref="A1:L1"/>
  </mergeCells>
  <printOptions gridLines="1"/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F1"/>
    </sheetView>
  </sheetViews>
  <sheetFormatPr defaultRowHeight="15"/>
  <cols>
    <col min="1" max="1" width="43.5703125" customWidth="1"/>
  </cols>
  <sheetData>
    <row r="1" spans="1:8">
      <c r="A1" s="35" t="s">
        <v>72</v>
      </c>
      <c r="B1" s="35"/>
      <c r="C1" s="35"/>
      <c r="D1" s="35"/>
      <c r="E1" s="35"/>
      <c r="F1" s="35"/>
    </row>
    <row r="2" spans="1:8">
      <c r="A2" s="26" t="s">
        <v>16</v>
      </c>
      <c r="B2" s="26"/>
      <c r="C2" s="26"/>
      <c r="D2" s="26"/>
      <c r="E2" s="26"/>
      <c r="F2" s="26"/>
    </row>
    <row r="3" spans="1:8">
      <c r="A3" s="31" t="s">
        <v>13</v>
      </c>
      <c r="B3" s="32" t="s">
        <v>11</v>
      </c>
      <c r="C3" s="26" t="s">
        <v>10</v>
      </c>
      <c r="D3" s="26" t="s">
        <v>14</v>
      </c>
      <c r="E3" s="26" t="s">
        <v>15</v>
      </c>
      <c r="F3" s="26" t="s">
        <v>12</v>
      </c>
    </row>
    <row r="4" spans="1:8">
      <c r="A4" s="1" t="s">
        <v>0</v>
      </c>
      <c r="B4" s="3">
        <v>9.1999999999999998E-2</v>
      </c>
      <c r="C4" s="3">
        <v>0.35</v>
      </c>
      <c r="D4">
        <v>7</v>
      </c>
      <c r="E4">
        <v>3</v>
      </c>
      <c r="F4">
        <f>SUM(D4:E4)</f>
        <v>10</v>
      </c>
      <c r="H4" s="2"/>
    </row>
    <row r="5" spans="1:8">
      <c r="A5" s="1" t="s">
        <v>1</v>
      </c>
      <c r="B5" s="3">
        <v>3.4200000000000001E-2</v>
      </c>
      <c r="C5" s="3">
        <v>7.1800000000000003E-2</v>
      </c>
      <c r="D5">
        <v>3</v>
      </c>
      <c r="E5">
        <v>3</v>
      </c>
      <c r="F5">
        <f t="shared" ref="F5:F13" si="0">SUM(D5:E5)</f>
        <v>6</v>
      </c>
      <c r="H5" s="2"/>
    </row>
    <row r="6" spans="1:8">
      <c r="A6" s="1" t="s">
        <v>2</v>
      </c>
      <c r="B6" s="3">
        <v>0.16800000000000001</v>
      </c>
      <c r="C6" s="3">
        <v>1.7999999999999999E-2</v>
      </c>
      <c r="D6">
        <v>7</v>
      </c>
      <c r="E6">
        <v>1</v>
      </c>
      <c r="F6">
        <f t="shared" si="0"/>
        <v>8</v>
      </c>
      <c r="H6" s="2"/>
    </row>
    <row r="7" spans="1:8">
      <c r="A7" s="1" t="s">
        <v>3</v>
      </c>
      <c r="B7" s="3">
        <v>0.1129</v>
      </c>
      <c r="C7" s="3">
        <v>0.1071</v>
      </c>
      <c r="D7">
        <v>7</v>
      </c>
      <c r="E7">
        <v>3</v>
      </c>
      <c r="F7">
        <f t="shared" si="0"/>
        <v>10</v>
      </c>
      <c r="H7" s="2"/>
    </row>
    <row r="8" spans="1:8">
      <c r="A8" s="1" t="s">
        <v>4</v>
      </c>
      <c r="B8" s="3">
        <v>0.252</v>
      </c>
      <c r="C8" s="3">
        <v>0.12239999999999999</v>
      </c>
      <c r="D8">
        <v>7</v>
      </c>
      <c r="E8">
        <v>3</v>
      </c>
      <c r="F8">
        <f t="shared" si="0"/>
        <v>10</v>
      </c>
      <c r="H8" s="2"/>
    </row>
    <row r="9" spans="1:8">
      <c r="A9" s="1" t="s">
        <v>5</v>
      </c>
      <c r="B9" s="3">
        <v>0.09</v>
      </c>
      <c r="C9" s="3">
        <v>0.1159</v>
      </c>
      <c r="D9">
        <v>7</v>
      </c>
      <c r="E9">
        <v>3</v>
      </c>
      <c r="F9">
        <f t="shared" si="0"/>
        <v>10</v>
      </c>
      <c r="H9" s="2"/>
    </row>
    <row r="10" spans="1:8">
      <c r="A10" s="1" t="s">
        <v>6</v>
      </c>
      <c r="B10" s="3">
        <v>7.2999999999999995E-2</v>
      </c>
      <c r="C10" s="3">
        <v>5.7000000000000002E-2</v>
      </c>
      <c r="D10">
        <v>7</v>
      </c>
      <c r="E10">
        <v>3</v>
      </c>
      <c r="F10">
        <f t="shared" si="0"/>
        <v>10</v>
      </c>
      <c r="H10" s="2"/>
    </row>
    <row r="11" spans="1:8">
      <c r="A11" s="1" t="s">
        <v>7</v>
      </c>
      <c r="B11" s="3">
        <v>7.0000000000000007E-2</v>
      </c>
      <c r="C11" s="3">
        <v>3.2000000000000001E-2</v>
      </c>
      <c r="D11">
        <v>7</v>
      </c>
      <c r="E11">
        <v>3</v>
      </c>
      <c r="F11">
        <f t="shared" si="0"/>
        <v>10</v>
      </c>
      <c r="H11" s="2"/>
    </row>
    <row r="12" spans="1:8">
      <c r="A12" s="1" t="s">
        <v>8</v>
      </c>
      <c r="B12" s="3">
        <v>0.08</v>
      </c>
      <c r="C12" s="3">
        <v>0.18</v>
      </c>
      <c r="D12">
        <v>7</v>
      </c>
      <c r="E12">
        <v>3</v>
      </c>
      <c r="F12">
        <f t="shared" si="0"/>
        <v>10</v>
      </c>
      <c r="H12" s="2"/>
    </row>
    <row r="13" spans="1:8">
      <c r="A13" s="1" t="s">
        <v>9</v>
      </c>
      <c r="B13" s="3">
        <v>3.9E-2</v>
      </c>
      <c r="C13" s="3">
        <v>5.3999999999999999E-2</v>
      </c>
      <c r="D13">
        <v>3</v>
      </c>
      <c r="E13">
        <v>3</v>
      </c>
      <c r="F13">
        <f t="shared" si="0"/>
        <v>6</v>
      </c>
      <c r="H13" s="2"/>
    </row>
    <row r="16" spans="1:8">
      <c r="A16" s="4"/>
      <c r="B16" s="5"/>
      <c r="C16" s="6"/>
    </row>
    <row r="17" spans="1:3">
      <c r="A17" s="7"/>
      <c r="B17" s="8"/>
      <c r="C17" s="9"/>
    </row>
    <row r="18" spans="1:3">
      <c r="A18" s="7"/>
      <c r="B18" s="8"/>
      <c r="C18" s="9"/>
    </row>
    <row r="19" spans="1:3">
      <c r="A19" s="7"/>
      <c r="B19" s="8"/>
      <c r="C19" s="9"/>
    </row>
    <row r="20" spans="1:3">
      <c r="A20" s="7"/>
      <c r="B20" s="8"/>
      <c r="C20" s="9"/>
    </row>
    <row r="21" spans="1:3">
      <c r="A21" s="12"/>
      <c r="B21" s="8"/>
      <c r="C21" s="9"/>
    </row>
    <row r="22" spans="1:3">
      <c r="A22" s="20"/>
      <c r="B22" s="21"/>
      <c r="C22" s="22"/>
    </row>
    <row r="23" spans="1:3">
      <c r="A23" s="20"/>
      <c r="B23" s="21"/>
      <c r="C23" s="22"/>
    </row>
    <row r="24" spans="1:3">
      <c r="A24" s="11"/>
      <c r="B24" s="5"/>
      <c r="C24" s="10"/>
    </row>
  </sheetData>
  <mergeCells count="1">
    <mergeCell ref="A1:F1"/>
  </mergeCells>
  <pageMargins left="0.7" right="0.7" top="0.75" bottom="0.75" header="0.3" footer="0.3"/>
  <pageSetup orientation="portrait" r:id="rId1"/>
  <ignoredErrors>
    <ignoredError sqref="F4:F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sqref="A1:Q1"/>
    </sheetView>
  </sheetViews>
  <sheetFormatPr defaultRowHeight="15"/>
  <cols>
    <col min="1" max="1" width="39.85546875" customWidth="1"/>
    <col min="2" max="2" width="21.85546875" bestFit="1" customWidth="1"/>
    <col min="3" max="3" width="10.140625" customWidth="1"/>
    <col min="11" max="11" width="10" customWidth="1"/>
    <col min="16" max="16" width="7.5703125" customWidth="1"/>
  </cols>
  <sheetData>
    <row r="1" spans="1:17" ht="43.1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55.5">
      <c r="A2" s="26"/>
      <c r="B2" s="26"/>
      <c r="C2" s="35" t="s">
        <v>30</v>
      </c>
      <c r="D2" s="35"/>
      <c r="E2" s="35"/>
      <c r="F2" s="35"/>
      <c r="G2" s="35"/>
      <c r="H2" s="35"/>
      <c r="I2" s="26"/>
      <c r="J2" s="26"/>
      <c r="K2" s="27" t="s">
        <v>31</v>
      </c>
      <c r="L2" s="35" t="s">
        <v>32</v>
      </c>
      <c r="M2" s="35"/>
      <c r="N2" s="35"/>
      <c r="O2" s="35"/>
      <c r="P2" s="27" t="s">
        <v>31</v>
      </c>
      <c r="Q2" s="26" t="s">
        <v>33</v>
      </c>
    </row>
    <row r="3" spans="1:17" ht="48.6" customHeight="1">
      <c r="A3" s="26"/>
      <c r="B3" s="26"/>
      <c r="C3" s="26"/>
      <c r="D3" s="36" t="s">
        <v>34</v>
      </c>
      <c r="E3" s="36"/>
      <c r="F3" s="36"/>
      <c r="G3" s="36"/>
      <c r="H3" s="36"/>
      <c r="I3" s="28" t="s">
        <v>35</v>
      </c>
      <c r="J3" s="26"/>
      <c r="K3" s="26"/>
      <c r="L3" s="26" t="s">
        <v>35</v>
      </c>
      <c r="M3" s="29"/>
      <c r="N3" s="26"/>
      <c r="O3" s="26"/>
      <c r="P3" s="26"/>
      <c r="Q3" s="26"/>
    </row>
    <row r="4" spans="1:17">
      <c r="A4" s="26"/>
      <c r="B4" s="26"/>
      <c r="C4" s="26">
        <v>2</v>
      </c>
      <c r="D4" s="26">
        <v>10</v>
      </c>
      <c r="E4" s="26">
        <v>15</v>
      </c>
      <c r="F4" s="26">
        <v>3</v>
      </c>
      <c r="G4" s="26">
        <v>3</v>
      </c>
      <c r="H4" s="26">
        <v>5</v>
      </c>
      <c r="I4" s="26">
        <v>15</v>
      </c>
      <c r="J4" s="26">
        <v>10</v>
      </c>
      <c r="K4" s="26">
        <v>5</v>
      </c>
      <c r="L4" s="26">
        <v>7</v>
      </c>
      <c r="M4" s="26">
        <v>7</v>
      </c>
      <c r="N4" s="26">
        <v>5</v>
      </c>
      <c r="O4" s="26">
        <v>3</v>
      </c>
      <c r="P4" s="26">
        <v>10</v>
      </c>
      <c r="Q4" s="26">
        <v>100</v>
      </c>
    </row>
    <row r="5" spans="1:17" ht="129.75">
      <c r="A5" s="30"/>
      <c r="B5" s="26"/>
      <c r="C5" s="27" t="s">
        <v>36</v>
      </c>
      <c r="D5" s="27" t="s">
        <v>37</v>
      </c>
      <c r="E5" s="27" t="s">
        <v>38</v>
      </c>
      <c r="F5" s="27" t="s">
        <v>39</v>
      </c>
      <c r="G5" s="27" t="s">
        <v>40</v>
      </c>
      <c r="H5" s="27" t="s">
        <v>41</v>
      </c>
      <c r="I5" s="27" t="s">
        <v>42</v>
      </c>
      <c r="J5" s="27" t="s">
        <v>43</v>
      </c>
      <c r="K5" s="27" t="s">
        <v>44</v>
      </c>
      <c r="L5" s="27" t="s">
        <v>45</v>
      </c>
      <c r="M5" s="27" t="s">
        <v>46</v>
      </c>
      <c r="N5" s="27" t="s">
        <v>47</v>
      </c>
      <c r="O5" s="27" t="s">
        <v>48</v>
      </c>
      <c r="P5" s="27" t="s">
        <v>49</v>
      </c>
      <c r="Q5" s="27" t="s">
        <v>50</v>
      </c>
    </row>
    <row r="6" spans="1:17">
      <c r="A6" s="26" t="s">
        <v>51</v>
      </c>
      <c r="B6" s="26" t="s">
        <v>52</v>
      </c>
    </row>
    <row r="7" spans="1:17">
      <c r="A7" t="s">
        <v>53</v>
      </c>
      <c r="B7" t="s">
        <v>54</v>
      </c>
      <c r="C7" s="15">
        <v>1.625</v>
      </c>
      <c r="D7" s="15">
        <v>9.25</v>
      </c>
      <c r="E7" s="15">
        <v>12.5</v>
      </c>
      <c r="F7" s="15">
        <v>2.375</v>
      </c>
      <c r="G7" s="15">
        <v>3</v>
      </c>
      <c r="H7" s="15">
        <v>4</v>
      </c>
      <c r="I7" s="15">
        <v>12.25</v>
      </c>
      <c r="J7" s="15">
        <v>9</v>
      </c>
      <c r="K7" s="15">
        <v>5</v>
      </c>
      <c r="L7" s="15">
        <v>5.75</v>
      </c>
      <c r="M7" s="15">
        <v>6.25</v>
      </c>
      <c r="N7" s="15">
        <v>3.75</v>
      </c>
      <c r="O7" s="15">
        <v>2.5</v>
      </c>
      <c r="P7" s="15">
        <v>9</v>
      </c>
      <c r="Q7" s="15">
        <v>86.25</v>
      </c>
    </row>
    <row r="8" spans="1:17">
      <c r="A8" t="s">
        <v>55</v>
      </c>
      <c r="B8" t="s">
        <v>56</v>
      </c>
      <c r="C8" s="15">
        <v>1.25</v>
      </c>
      <c r="D8" s="15">
        <v>8.75</v>
      </c>
      <c r="E8" s="15">
        <v>12.75</v>
      </c>
      <c r="F8" s="15">
        <v>1.5</v>
      </c>
      <c r="G8" s="15">
        <v>2.375</v>
      </c>
      <c r="H8" s="15">
        <v>2.875</v>
      </c>
      <c r="I8" s="15">
        <v>9</v>
      </c>
      <c r="J8" s="15">
        <v>9</v>
      </c>
      <c r="K8" s="15">
        <v>5</v>
      </c>
      <c r="L8" s="15">
        <v>5</v>
      </c>
      <c r="M8" s="15">
        <v>4.5</v>
      </c>
      <c r="N8" s="15">
        <v>3.5</v>
      </c>
      <c r="O8" s="15">
        <v>3</v>
      </c>
      <c r="P8" s="15">
        <v>8.5</v>
      </c>
      <c r="Q8" s="15">
        <v>77</v>
      </c>
    </row>
    <row r="9" spans="1:17">
      <c r="A9" t="s">
        <v>2</v>
      </c>
      <c r="B9" t="s">
        <v>57</v>
      </c>
      <c r="C9" s="15">
        <v>0.5</v>
      </c>
      <c r="D9" s="15">
        <v>6.25</v>
      </c>
      <c r="E9" s="15">
        <v>5.75</v>
      </c>
      <c r="F9" s="15">
        <v>2</v>
      </c>
      <c r="G9" s="15">
        <v>2.375</v>
      </c>
      <c r="H9" s="15">
        <v>1.5</v>
      </c>
      <c r="I9" s="15">
        <v>5.75</v>
      </c>
      <c r="J9" s="15">
        <v>5</v>
      </c>
      <c r="K9" s="15">
        <v>0</v>
      </c>
      <c r="L9" s="15">
        <v>3.5</v>
      </c>
      <c r="M9" s="15">
        <v>2.75</v>
      </c>
      <c r="N9" s="15">
        <v>2.25</v>
      </c>
      <c r="O9" s="15">
        <v>1.25</v>
      </c>
      <c r="P9" s="15">
        <v>0</v>
      </c>
      <c r="Q9" s="15">
        <v>38.875</v>
      </c>
    </row>
    <row r="10" spans="1:17">
      <c r="A10" t="s">
        <v>58</v>
      </c>
      <c r="B10" t="s">
        <v>59</v>
      </c>
      <c r="C10" s="15">
        <v>0.25</v>
      </c>
      <c r="D10" s="15">
        <v>4.25</v>
      </c>
      <c r="E10" s="15">
        <v>9.25</v>
      </c>
      <c r="F10" s="15">
        <v>1.5</v>
      </c>
      <c r="G10" s="15">
        <v>2.25</v>
      </c>
      <c r="H10" s="15">
        <v>1.75</v>
      </c>
      <c r="I10" s="15">
        <v>6</v>
      </c>
      <c r="J10" s="15">
        <v>6.25</v>
      </c>
      <c r="K10" s="15">
        <v>0</v>
      </c>
      <c r="L10" s="15">
        <v>2.5</v>
      </c>
      <c r="M10" s="15">
        <v>2.75</v>
      </c>
      <c r="N10" s="15">
        <v>2.25</v>
      </c>
      <c r="O10" s="15">
        <v>1.5</v>
      </c>
      <c r="P10" s="15">
        <v>6.5</v>
      </c>
      <c r="Q10" s="15">
        <v>47</v>
      </c>
    </row>
    <row r="11" spans="1:17">
      <c r="A11" t="s">
        <v>60</v>
      </c>
      <c r="B11" t="s">
        <v>61</v>
      </c>
      <c r="C11" s="15">
        <v>1</v>
      </c>
      <c r="D11" s="15">
        <v>8.25</v>
      </c>
      <c r="E11" s="15">
        <v>5.25</v>
      </c>
      <c r="F11" s="15">
        <v>2.625</v>
      </c>
      <c r="G11" s="15">
        <v>1.875</v>
      </c>
      <c r="H11" s="15">
        <v>2</v>
      </c>
      <c r="I11" s="15">
        <v>6.5</v>
      </c>
      <c r="J11" s="15">
        <v>7.5</v>
      </c>
      <c r="K11" s="15">
        <v>5</v>
      </c>
      <c r="L11" s="15">
        <v>3.75</v>
      </c>
      <c r="M11" s="15">
        <v>3.5</v>
      </c>
      <c r="N11" s="15">
        <v>3</v>
      </c>
      <c r="O11" s="15">
        <v>2.5</v>
      </c>
      <c r="P11" s="15">
        <v>7.916666666666667</v>
      </c>
      <c r="Q11" s="15">
        <v>60.666666666666664</v>
      </c>
    </row>
    <row r="12" spans="1:17">
      <c r="A12" t="s">
        <v>62</v>
      </c>
      <c r="B12" t="s">
        <v>63</v>
      </c>
      <c r="C12" s="15">
        <v>1.5</v>
      </c>
      <c r="D12" s="15">
        <v>8.25</v>
      </c>
      <c r="E12" s="15">
        <v>11.5</v>
      </c>
      <c r="F12" s="15">
        <v>1.75</v>
      </c>
      <c r="G12" s="15">
        <v>3</v>
      </c>
      <c r="H12" s="15">
        <v>3.25</v>
      </c>
      <c r="I12" s="15">
        <v>8.25</v>
      </c>
      <c r="J12" s="15">
        <v>7.75</v>
      </c>
      <c r="K12" s="15">
        <v>5</v>
      </c>
      <c r="L12" s="15">
        <v>4.5</v>
      </c>
      <c r="M12" s="15">
        <v>4.75</v>
      </c>
      <c r="N12" s="15">
        <v>3.75</v>
      </c>
      <c r="O12" s="15">
        <v>2.5</v>
      </c>
      <c r="P12" s="15">
        <v>6.666666666666667</v>
      </c>
      <c r="Q12" s="15">
        <v>72.416666666666671</v>
      </c>
    </row>
    <row r="13" spans="1:17">
      <c r="A13" t="s">
        <v>64</v>
      </c>
      <c r="B13" t="s">
        <v>65</v>
      </c>
      <c r="C13" s="15">
        <v>2</v>
      </c>
      <c r="D13" s="15">
        <v>9.5</v>
      </c>
      <c r="E13" s="15">
        <v>14</v>
      </c>
      <c r="F13" s="15">
        <v>2.75</v>
      </c>
      <c r="G13" s="15">
        <v>3</v>
      </c>
      <c r="H13" s="15">
        <v>4.75</v>
      </c>
      <c r="I13" s="15">
        <v>13.5</v>
      </c>
      <c r="J13" s="15">
        <v>7.5</v>
      </c>
      <c r="K13" s="15">
        <v>5</v>
      </c>
      <c r="L13" s="15">
        <v>6.5</v>
      </c>
      <c r="M13" s="15">
        <v>5.75</v>
      </c>
      <c r="N13" s="15">
        <v>4.5</v>
      </c>
      <c r="O13" s="15">
        <v>2.75</v>
      </c>
      <c r="P13" s="15">
        <v>7.5</v>
      </c>
      <c r="Q13" s="15">
        <v>89</v>
      </c>
    </row>
    <row r="14" spans="1:17">
      <c r="A14" t="s">
        <v>66</v>
      </c>
      <c r="B14" t="s">
        <v>57</v>
      </c>
      <c r="C14" s="15">
        <v>1.5</v>
      </c>
      <c r="D14" s="15">
        <v>9.5</v>
      </c>
      <c r="E14" s="15">
        <v>14.75</v>
      </c>
      <c r="F14" s="15">
        <v>3</v>
      </c>
      <c r="G14" s="15">
        <v>3</v>
      </c>
      <c r="H14" s="15">
        <v>4.25</v>
      </c>
      <c r="I14" s="15">
        <v>15</v>
      </c>
      <c r="J14" s="15">
        <v>9.25</v>
      </c>
      <c r="K14" s="15">
        <v>0</v>
      </c>
      <c r="L14" s="15">
        <v>6.75</v>
      </c>
      <c r="M14" s="15">
        <v>5.25</v>
      </c>
      <c r="N14" s="15">
        <v>4.5</v>
      </c>
      <c r="O14" s="15">
        <v>2.75</v>
      </c>
      <c r="P14" s="15">
        <v>10</v>
      </c>
      <c r="Q14" s="15">
        <v>89.5</v>
      </c>
    </row>
    <row r="15" spans="1:17">
      <c r="A15" t="s">
        <v>67</v>
      </c>
      <c r="B15" t="s">
        <v>68</v>
      </c>
      <c r="C15" s="15">
        <v>1.5</v>
      </c>
      <c r="D15" s="15">
        <v>8.5</v>
      </c>
      <c r="E15" s="15">
        <v>11.75</v>
      </c>
      <c r="F15" s="15">
        <v>2</v>
      </c>
      <c r="G15" s="15">
        <v>2.75</v>
      </c>
      <c r="H15" s="15">
        <v>3</v>
      </c>
      <c r="I15" s="15">
        <v>11.5</v>
      </c>
      <c r="J15" s="15">
        <v>9</v>
      </c>
      <c r="K15" s="15">
        <v>5</v>
      </c>
      <c r="L15" s="15">
        <v>6.25</v>
      </c>
      <c r="M15" s="15">
        <v>6</v>
      </c>
      <c r="N15" s="15">
        <v>4</v>
      </c>
      <c r="O15" s="15">
        <v>2</v>
      </c>
      <c r="P15" s="15">
        <v>8</v>
      </c>
      <c r="Q15" s="15">
        <v>81.25</v>
      </c>
    </row>
    <row r="16" spans="1:17">
      <c r="A16" t="s">
        <v>69</v>
      </c>
      <c r="B16" t="s">
        <v>57</v>
      </c>
      <c r="C16" s="15">
        <v>1.3333333333333333</v>
      </c>
      <c r="D16" s="15">
        <v>7</v>
      </c>
      <c r="E16" s="15">
        <v>8</v>
      </c>
      <c r="F16" s="15">
        <v>2.8333333333333335</v>
      </c>
      <c r="G16" s="15">
        <v>2.1666666666666665</v>
      </c>
      <c r="H16" s="15">
        <v>3</v>
      </c>
      <c r="I16" s="15">
        <v>8</v>
      </c>
      <c r="J16" s="15">
        <v>8</v>
      </c>
      <c r="K16" s="15">
        <v>0</v>
      </c>
      <c r="L16" s="15">
        <v>3.6666666666666665</v>
      </c>
      <c r="M16" s="15">
        <v>2.3333333333333335</v>
      </c>
      <c r="N16" s="15">
        <v>2</v>
      </c>
      <c r="O16" s="15">
        <v>1.6666666666666667</v>
      </c>
      <c r="P16" s="15">
        <v>0</v>
      </c>
      <c r="Q16" s="15">
        <v>50</v>
      </c>
    </row>
    <row r="17" spans="1:17">
      <c r="A17" t="s">
        <v>70</v>
      </c>
      <c r="B17" t="s">
        <v>57</v>
      </c>
      <c r="C17" s="15">
        <v>1.75</v>
      </c>
      <c r="D17" s="15">
        <v>7</v>
      </c>
      <c r="E17" s="15">
        <v>6.75</v>
      </c>
      <c r="F17" s="15">
        <v>2.75</v>
      </c>
      <c r="G17" s="15">
        <v>2.625</v>
      </c>
      <c r="H17" s="15">
        <v>2.25</v>
      </c>
      <c r="I17" s="15">
        <v>7.25</v>
      </c>
      <c r="J17" s="15">
        <v>7.25</v>
      </c>
      <c r="K17" s="15">
        <v>0</v>
      </c>
      <c r="L17" s="15">
        <v>3.25</v>
      </c>
      <c r="M17" s="15">
        <v>3</v>
      </c>
      <c r="N17" s="15">
        <v>2.25</v>
      </c>
      <c r="O17" s="15">
        <v>1.25</v>
      </c>
      <c r="P17" s="15">
        <v>5</v>
      </c>
      <c r="Q17" s="15">
        <v>52.375</v>
      </c>
    </row>
  </sheetData>
  <mergeCells count="4">
    <mergeCell ref="D3:H3"/>
    <mergeCell ref="C2:H2"/>
    <mergeCell ref="A1:Q1"/>
    <mergeCell ref="L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Best &amp; Final Offer</vt:lpstr>
      <vt:lpstr>Evaluation Presentation</vt:lpstr>
      <vt:lpstr>MWBE points</vt:lpstr>
      <vt:lpstr>Initial Screening Matrix</vt:lpstr>
    </vt:vector>
  </TitlesOfParts>
  <Company>City of Savannah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kerkhoff</dc:creator>
  <cp:lastModifiedBy>lallen01</cp:lastModifiedBy>
  <cp:lastPrinted>2013-06-13T13:52:32Z</cp:lastPrinted>
  <dcterms:created xsi:type="dcterms:W3CDTF">2013-05-29T13:30:24Z</dcterms:created>
  <dcterms:modified xsi:type="dcterms:W3CDTF">2013-06-14T13:40:50Z</dcterms:modified>
</cp:coreProperties>
</file>